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<sst xmlns="http://schemas.openxmlformats.org/spreadsheetml/2006/main" count="30" uniqueCount="27">
  <si>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r>
      <t>Siebmaschenweite
       [</t>
    </r>
    <r>
      <rPr>
        <sz val="10"/>
        <rFont val="GreekC"/>
        <family val="0"/>
      </rPr>
      <t>m</t>
    </r>
    <r>
      <rPr>
        <sz val="10"/>
        <rFont val="Arial"/>
        <family val="0"/>
      </rPr>
      <t>m]</t>
    </r>
  </si>
  <si>
    <t>Siebrückstand
Arznei  [g]</t>
  </si>
  <si>
    <t>n(i)  [%]</t>
  </si>
  <si>
    <t>Q(3)
Arznei  [%]</t>
  </si>
  <si>
    <t>q(3)
Arznei  [%]</t>
  </si>
  <si>
    <t>Q(3)
Glucose  [%]</t>
  </si>
  <si>
    <t>q(3)
Glucose  [%]</t>
  </si>
  <si>
    <t>Median Glucose</t>
  </si>
  <si>
    <t>Gauss-Normalverteilung == q(3)</t>
  </si>
  <si>
    <t>Anteil Glucose
pro Klasse  [g]</t>
  </si>
  <si>
    <t>Q(3)
Mischung  [%]</t>
  </si>
  <si>
    <t>q(3)
Mischung  [%]</t>
  </si>
  <si>
    <r>
      <t>D</t>
    </r>
    <r>
      <rPr>
        <sz val="10"/>
        <rFont val="Arial"/>
        <family val="0"/>
      </rPr>
      <t>Q(3)
Mischung  [%]</t>
    </r>
  </si>
  <si>
    <t>Klassen-
mitte (KM)</t>
  </si>
  <si>
    <t>Berechnung Sauterdurchmesser:</t>
  </si>
  <si>
    <t>S(V) - Kugel</t>
  </si>
  <si>
    <r>
      <t>D</t>
    </r>
    <r>
      <rPr>
        <sz val="10"/>
        <rFont val="Arial"/>
        <family val="0"/>
      </rPr>
      <t>Q(3)/
KM  [%]</t>
    </r>
  </si>
  <si>
    <r>
      <t>m</t>
    </r>
    <r>
      <rPr>
        <sz val="10"/>
        <rFont val="Arial"/>
        <family val="0"/>
      </rPr>
      <t>m</t>
    </r>
  </si>
  <si>
    <t>Standardabweichung</t>
  </si>
  <si>
    <t>S(V) - Sphärizität</t>
  </si>
  <si>
    <t>Sphärizität  f</t>
  </si>
  <si>
    <t xml:space="preserve"> == Faktor F für S(V)</t>
  </si>
  <si>
    <t>6*1*F/100</t>
  </si>
  <si>
    <t>6*f*F/100</t>
  </si>
  <si>
    <t>Sauterdurchmesser Kugel</t>
  </si>
  <si>
    <t>Sauterdurchmesser m.Sphärizität</t>
  </si>
  <si>
    <t xml:space="preserve"> =6/S(V)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</si>
</sst>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0000000"/>
    <numFmt numFmtId="176" formatCode="#,##0.000_ ;\-#,##0.000\ "/>
  </numFmts>
  <fonts count="3">
    <font>
      <sz val="10"/>
      <name val="Arial"/>
      <family val="0"/>
    </font>
    <font>
      <sz val="10"/>
      <name val="GreekC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70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2" xfId="0" applyFont="1" applyBorder="1" applyAlignment="1">
      <alignment horizontal="center" wrapText="1"/>
    </xf>
    <xf numFmtId="169" fontId="0" fillId="0" borderId="2" xfId="0" applyNumberFormat="1" applyBorder="1" applyAlignment="1">
      <alignment/>
    </xf>
    <xf numFmtId="0" fontId="0" fillId="0" borderId="3" xfId="0" applyBorder="1" applyAlignment="1">
      <alignment horizontal="right"/>
    </xf>
    <xf numFmtId="2" fontId="0" fillId="0" borderId="4" xfId="0" applyNumberFormat="1" applyFill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="90" zoomScaleNormal="90" workbookViewId="0" topLeftCell="A1">
      <selection activeCell="D34" sqref="D34"/>
    </sheetView>
  </sheetViews>
  <sheetFormatPr defaultColWidth="11.421875" defaultRowHeight="12.75"/>
  <cols>
    <col min="1" max="1" width="17.7109375" style="6" customWidth="1"/>
    <col min="2" max="2" width="14.7109375" style="0" customWidth="1"/>
    <col min="3" max="3" width="13.00390625" style="0" customWidth="1"/>
    <col min="4" max="4" width="13.7109375" style="0" customWidth="1"/>
    <col min="6" max="6" width="14.57421875" style="0" customWidth="1"/>
    <col min="8" max="8" width="12.8515625" style="0" customWidth="1"/>
    <col min="9" max="9" width="13.57421875" style="0" customWidth="1"/>
    <col min="10" max="10" width="12.8515625" style="0" customWidth="1"/>
    <col min="11" max="11" width="13.140625" style="0" customWidth="1"/>
    <col min="12" max="12" width="13.28125" style="0" customWidth="1"/>
  </cols>
  <sheetData>
    <row r="2" spans="1:9" ht="28.5">
      <c r="A2" s="7" t="s">
        <v>0</v>
      </c>
      <c r="B2" s="7" t="s">
        <v>1</v>
      </c>
      <c r="C2" s="9" t="s">
        <v>2</v>
      </c>
      <c r="D2" s="7" t="s">
        <v>3</v>
      </c>
      <c r="E2" s="7" t="s">
        <v>4</v>
      </c>
      <c r="F2" s="7" t="s">
        <v>9</v>
      </c>
      <c r="G2" s="9" t="s">
        <v>2</v>
      </c>
      <c r="H2" s="7" t="s">
        <v>5</v>
      </c>
      <c r="I2" s="7" t="s">
        <v>6</v>
      </c>
    </row>
    <row r="3" spans="1:9" ht="12.75">
      <c r="A3" s="9">
        <v>100</v>
      </c>
      <c r="B3" s="8">
        <v>0</v>
      </c>
      <c r="C3" s="10">
        <f>B3*100/$B$11</f>
        <v>0</v>
      </c>
      <c r="D3" s="11">
        <f aca="true" t="shared" si="0" ref="D3:D8">D4+C4</f>
        <v>99.99999999999997</v>
      </c>
      <c r="E3" s="12">
        <v>0</v>
      </c>
      <c r="F3" s="8">
        <v>0</v>
      </c>
      <c r="G3" s="8"/>
      <c r="H3" s="11">
        <f aca="true" t="shared" si="1" ref="H3:H8">H4+G4</f>
        <v>109.19496780123862</v>
      </c>
      <c r="I3" s="12">
        <f aca="true" t="shared" si="2" ref="I3:I10">1/($I$13*SQRT(2*PI()))*EXP(-POWER((A3-$I$12),2)/(2*POWER($I$13,2)))*100</f>
        <v>2.43432053302901E-12</v>
      </c>
    </row>
    <row r="4" spans="1:9" ht="12.75">
      <c r="A4" s="9">
        <v>63</v>
      </c>
      <c r="B4" s="8">
        <v>1.3</v>
      </c>
      <c r="C4" s="10">
        <f aca="true" t="shared" si="3" ref="C4:C10">B4*100/$B$11</f>
        <v>8.02469135802469</v>
      </c>
      <c r="D4" s="11">
        <f t="shared" si="0"/>
        <v>91.97530864197529</v>
      </c>
      <c r="E4" s="12">
        <f>C4/(A3-A4)</f>
        <v>0.2168835502168835</v>
      </c>
      <c r="F4" s="13">
        <f>G4*15*$B$11/100</f>
        <v>0.26248948097910196</v>
      </c>
      <c r="G4" s="12">
        <f>I4*(A3-A4)</f>
        <v>0.10802036254284031</v>
      </c>
      <c r="H4" s="11">
        <f t="shared" si="1"/>
        <v>109.08694743869577</v>
      </c>
      <c r="I4" s="12">
        <f t="shared" si="2"/>
        <v>0.002919469257914603</v>
      </c>
    </row>
    <row r="5" spans="1:9" ht="12.75">
      <c r="A5" s="9">
        <v>45</v>
      </c>
      <c r="B5" s="8">
        <v>1.9</v>
      </c>
      <c r="C5" s="10">
        <f t="shared" si="3"/>
        <v>11.728395061728394</v>
      </c>
      <c r="D5" s="11">
        <f t="shared" si="0"/>
        <v>80.2469135802469</v>
      </c>
      <c r="E5" s="12">
        <f aca="true" t="shared" si="4" ref="E5:E10">C5/(A4-A5)</f>
        <v>0.6515775034293552</v>
      </c>
      <c r="F5" s="13">
        <f aca="true" t="shared" si="5" ref="F5:F10">G5*15*$B$11/100</f>
        <v>23.615648752868466</v>
      </c>
      <c r="G5" s="12">
        <f aca="true" t="shared" si="6" ref="G5:G10">I5*(A4-A5)</f>
        <v>9.718373972373852</v>
      </c>
      <c r="H5" s="11">
        <f t="shared" si="1"/>
        <v>99.36857346632192</v>
      </c>
      <c r="I5" s="12">
        <f t="shared" si="2"/>
        <v>0.5399096651318807</v>
      </c>
    </row>
    <row r="6" spans="1:9" ht="12.75">
      <c r="A6" s="9">
        <v>32</v>
      </c>
      <c r="B6" s="8">
        <v>2.4</v>
      </c>
      <c r="C6" s="10">
        <f t="shared" si="3"/>
        <v>14.814814814814813</v>
      </c>
      <c r="D6" s="11">
        <f t="shared" si="0"/>
        <v>65.43209876543209</v>
      </c>
      <c r="E6" s="12">
        <f t="shared" si="4"/>
        <v>1.1396011396011394</v>
      </c>
      <c r="F6" s="13">
        <f t="shared" si="5"/>
        <v>98.6410175505599</v>
      </c>
      <c r="G6" s="12">
        <f t="shared" si="6"/>
        <v>40.593011337678966</v>
      </c>
      <c r="H6" s="11">
        <f t="shared" si="1"/>
        <v>58.775562128642946</v>
      </c>
      <c r="I6" s="12">
        <f t="shared" si="2"/>
        <v>3.122539333667613</v>
      </c>
    </row>
    <row r="7" spans="1:9" ht="12.75">
      <c r="A7" s="9">
        <v>20</v>
      </c>
      <c r="B7" s="8">
        <v>3.7</v>
      </c>
      <c r="C7" s="10">
        <f t="shared" si="3"/>
        <v>22.839506172839503</v>
      </c>
      <c r="D7" s="11">
        <f t="shared" si="0"/>
        <v>42.59259259259258</v>
      </c>
      <c r="E7" s="12">
        <f t="shared" si="4"/>
        <v>1.9032921810699586</v>
      </c>
      <c r="F7" s="13">
        <f t="shared" si="5"/>
        <v>102.66224928446977</v>
      </c>
      <c r="G7" s="12">
        <f t="shared" si="6"/>
        <v>42.24783921171594</v>
      </c>
      <c r="H7" s="11">
        <f t="shared" si="1"/>
        <v>16.527722916927008</v>
      </c>
      <c r="I7" s="12">
        <f t="shared" si="2"/>
        <v>3.520653267642995</v>
      </c>
    </row>
    <row r="8" spans="1:9" ht="12.75">
      <c r="A8" s="9">
        <v>10</v>
      </c>
      <c r="B8" s="8">
        <v>2.9</v>
      </c>
      <c r="C8" s="10">
        <f t="shared" si="3"/>
        <v>17.90123456790123</v>
      </c>
      <c r="D8" s="11">
        <f t="shared" si="0"/>
        <v>24.691358024691354</v>
      </c>
      <c r="E8" s="12">
        <f t="shared" si="4"/>
        <v>1.790123456790123</v>
      </c>
      <c r="F8" s="13">
        <f t="shared" si="5"/>
        <v>31.472775746811703</v>
      </c>
      <c r="G8" s="12">
        <f t="shared" si="6"/>
        <v>12.951759566589176</v>
      </c>
      <c r="H8" s="11">
        <f t="shared" si="1"/>
        <v>3.5759633503378305</v>
      </c>
      <c r="I8" s="12">
        <f t="shared" si="2"/>
        <v>1.2951759566589176</v>
      </c>
    </row>
    <row r="9" spans="1:9" ht="12.75">
      <c r="A9" s="9">
        <v>5</v>
      </c>
      <c r="B9" s="8">
        <v>2.2</v>
      </c>
      <c r="C9" s="10">
        <f t="shared" si="3"/>
        <v>13.580246913580247</v>
      </c>
      <c r="D9" s="11">
        <f>D10+C10</f>
        <v>11.111111111111109</v>
      </c>
      <c r="E9" s="12">
        <f t="shared" si="4"/>
        <v>2.7160493827160495</v>
      </c>
      <c r="F9" s="13">
        <f t="shared" si="5"/>
        <v>6.559902431352351</v>
      </c>
      <c r="G9" s="12">
        <f t="shared" si="6"/>
        <v>2.6995483256594035</v>
      </c>
      <c r="H9" s="11">
        <f>H10+G10</f>
        <v>0.8764150246784272</v>
      </c>
      <c r="I9" s="12">
        <f t="shared" si="2"/>
        <v>0.5399096651318807</v>
      </c>
    </row>
    <row r="10" spans="1:9" ht="12.75">
      <c r="A10" s="9">
        <v>0</v>
      </c>
      <c r="B10" s="8">
        <v>1.8</v>
      </c>
      <c r="C10" s="10">
        <f t="shared" si="3"/>
        <v>11.111111111111109</v>
      </c>
      <c r="D10" s="10">
        <v>0</v>
      </c>
      <c r="E10" s="12">
        <f t="shared" si="4"/>
        <v>2.222222222222222</v>
      </c>
      <c r="F10" s="13">
        <f t="shared" si="5"/>
        <v>2.1296885099685783</v>
      </c>
      <c r="G10" s="12">
        <f t="shared" si="6"/>
        <v>0.8764150246784272</v>
      </c>
      <c r="H10" s="11">
        <v>0</v>
      </c>
      <c r="I10" s="12">
        <f t="shared" si="2"/>
        <v>0.17528300493568544</v>
      </c>
    </row>
    <row r="11" spans="2:6" ht="12.75">
      <c r="B11" s="18">
        <f>SUM(B3:B10)</f>
        <v>16.200000000000003</v>
      </c>
      <c r="F11" s="17">
        <f>SUM(F3:F10)</f>
        <v>265.3437717570098</v>
      </c>
    </row>
    <row r="12" spans="6:9" ht="12.75">
      <c r="F12" s="2"/>
      <c r="H12" s="4" t="s">
        <v>7</v>
      </c>
      <c r="I12">
        <v>25</v>
      </c>
    </row>
    <row r="13" spans="8:9" ht="12.75">
      <c r="H13" s="4" t="s">
        <v>18</v>
      </c>
      <c r="I13">
        <v>10</v>
      </c>
    </row>
    <row r="14" ht="12.75">
      <c r="I14" s="4" t="s">
        <v>8</v>
      </c>
    </row>
    <row r="15" ht="12.75">
      <c r="I15" s="4"/>
    </row>
    <row r="16" ht="12.75">
      <c r="I16" s="4"/>
    </row>
    <row r="17" spans="1:6" ht="30.75">
      <c r="A17" s="7" t="s">
        <v>0</v>
      </c>
      <c r="B17" s="7" t="s">
        <v>10</v>
      </c>
      <c r="C17" s="7" t="s">
        <v>11</v>
      </c>
      <c r="D17" s="14" t="s">
        <v>12</v>
      </c>
      <c r="E17" s="7" t="s">
        <v>13</v>
      </c>
      <c r="F17" s="14" t="s">
        <v>16</v>
      </c>
    </row>
    <row r="18" spans="1:6" ht="12.75">
      <c r="A18" s="9">
        <v>100</v>
      </c>
      <c r="B18" s="13">
        <f aca="true" t="shared" si="7" ref="B18:C25">$B$11/($B$11+$F$11)*D3+$F$11/($B$11+$F$11)*H3</f>
        <v>108.66589028888426</v>
      </c>
      <c r="C18" s="12">
        <f t="shared" si="7"/>
        <v>2.2942499770761484E-12</v>
      </c>
      <c r="D18" s="13">
        <v>0</v>
      </c>
      <c r="F18" s="15"/>
    </row>
    <row r="19" spans="1:6" ht="12.75">
      <c r="A19" s="9">
        <v>63</v>
      </c>
      <c r="B19" s="13">
        <f t="shared" si="7"/>
        <v>108.10234548221521</v>
      </c>
      <c r="C19" s="12">
        <f t="shared" si="7"/>
        <v>0.01523094072078491</v>
      </c>
      <c r="D19" s="13">
        <f>B18-B19</f>
        <v>0.5635448066690429</v>
      </c>
      <c r="E19" s="8">
        <f>(A18-A19)/2+A19</f>
        <v>81.5</v>
      </c>
      <c r="F19" s="15">
        <f>D19/E19</f>
        <v>0.0069146602045281344</v>
      </c>
    </row>
    <row r="20" spans="1:6" ht="12.75">
      <c r="A20" s="9">
        <v>45</v>
      </c>
      <c r="B20" s="13">
        <f t="shared" si="7"/>
        <v>98.26831510073546</v>
      </c>
      <c r="C20" s="12">
        <f t="shared" si="7"/>
        <v>0.546335021193319</v>
      </c>
      <c r="D20" s="13">
        <f aca="true" t="shared" si="8" ref="D20:D25">B19-B20</f>
        <v>9.83403038147975</v>
      </c>
      <c r="E20" s="8">
        <f aca="true" t="shared" si="9" ref="E20:E25">(A19-A20)/2+A20</f>
        <v>54</v>
      </c>
      <c r="F20" s="15">
        <f aca="true" t="shared" si="10" ref="F20:F25">D20/E20</f>
        <v>0.18211167373110648</v>
      </c>
    </row>
    <row r="21" spans="1:6" ht="12.75">
      <c r="A21" s="9">
        <v>32</v>
      </c>
      <c r="B21" s="13">
        <f t="shared" si="7"/>
        <v>59.158578569898324</v>
      </c>
      <c r="C21" s="12">
        <f t="shared" si="7"/>
        <v>3.0084412716028566</v>
      </c>
      <c r="D21" s="13">
        <f t="shared" si="8"/>
        <v>39.10973653083714</v>
      </c>
      <c r="E21" s="8">
        <f t="shared" si="9"/>
        <v>38.5</v>
      </c>
      <c r="F21" s="15">
        <f t="shared" si="10"/>
        <v>1.0158373124892763</v>
      </c>
    </row>
    <row r="22" spans="1:6" ht="12.75">
      <c r="A22" s="9">
        <v>20</v>
      </c>
      <c r="B22" s="13">
        <f t="shared" si="7"/>
        <v>18.02749286783259</v>
      </c>
      <c r="C22" s="12">
        <f t="shared" si="7"/>
        <v>3.4275904751721447</v>
      </c>
      <c r="D22" s="13">
        <f t="shared" si="8"/>
        <v>41.13108570206573</v>
      </c>
      <c r="E22" s="8">
        <f t="shared" si="9"/>
        <v>26</v>
      </c>
      <c r="F22" s="15">
        <f t="shared" si="10"/>
        <v>1.5819648346948358</v>
      </c>
    </row>
    <row r="23" spans="1:6" ht="12.75">
      <c r="A23" s="9">
        <v>10</v>
      </c>
      <c r="B23" s="13">
        <f t="shared" si="7"/>
        <v>4.79094101292223</v>
      </c>
      <c r="C23" s="12">
        <f t="shared" si="7"/>
        <v>1.323655185491036</v>
      </c>
      <c r="D23" s="13">
        <f t="shared" si="8"/>
        <v>13.23655185491036</v>
      </c>
      <c r="E23" s="8">
        <f t="shared" si="9"/>
        <v>15</v>
      </c>
      <c r="F23" s="15">
        <f t="shared" si="10"/>
        <v>0.8824367903273573</v>
      </c>
    </row>
    <row r="24" spans="1:6" ht="12.75">
      <c r="A24" s="9">
        <v>5</v>
      </c>
      <c r="B24" s="13">
        <f t="shared" si="7"/>
        <v>1.4653183968450376</v>
      </c>
      <c r="C24" s="12">
        <f t="shared" si="7"/>
        <v>0.6651245232154384</v>
      </c>
      <c r="D24" s="13">
        <f t="shared" si="8"/>
        <v>3.325622616077192</v>
      </c>
      <c r="E24" s="8">
        <f t="shared" si="9"/>
        <v>7.5</v>
      </c>
      <c r="F24" s="15">
        <f t="shared" si="10"/>
        <v>0.4434163488102923</v>
      </c>
    </row>
    <row r="25" spans="1:6" ht="12.75">
      <c r="A25" s="9">
        <v>0</v>
      </c>
      <c r="B25" s="13">
        <f t="shared" si="7"/>
        <v>0</v>
      </c>
      <c r="C25" s="12">
        <f t="shared" si="7"/>
        <v>0.29306367936900746</v>
      </c>
      <c r="D25" s="13">
        <f t="shared" si="8"/>
        <v>1.4653183968450376</v>
      </c>
      <c r="E25" s="8">
        <f t="shared" si="9"/>
        <v>2.5</v>
      </c>
      <c r="F25" s="15">
        <f t="shared" si="10"/>
        <v>0.586127358738015</v>
      </c>
    </row>
    <row r="26" spans="6:7" ht="12.75">
      <c r="F26" s="3">
        <f>SUM(F18:F25)</f>
        <v>4.6988089789954115</v>
      </c>
      <c r="G26" t="s">
        <v>21</v>
      </c>
    </row>
    <row r="29" spans="1:3" ht="12.75">
      <c r="A29" s="1" t="s">
        <v>14</v>
      </c>
      <c r="B29" s="1"/>
      <c r="C29" t="s">
        <v>26</v>
      </c>
    </row>
    <row r="30" spans="1:2" ht="12.75">
      <c r="A30" t="s">
        <v>20</v>
      </c>
      <c r="B30">
        <v>1.3</v>
      </c>
    </row>
    <row r="31" spans="1:8" ht="15.75">
      <c r="A31" t="s">
        <v>15</v>
      </c>
      <c r="B31" s="16" t="s">
        <v>22</v>
      </c>
      <c r="C31">
        <f>6*1*F26/100</f>
        <v>0.2819285387397247</v>
      </c>
      <c r="F31" s="4" t="s">
        <v>24</v>
      </c>
      <c r="G31" s="3">
        <f>6/C31</f>
        <v>21.281988786311473</v>
      </c>
      <c r="H31" s="5" t="s">
        <v>17</v>
      </c>
    </row>
    <row r="32" spans="1:8" ht="15.75">
      <c r="A32" t="s">
        <v>19</v>
      </c>
      <c r="B32" s="16" t="s">
        <v>23</v>
      </c>
      <c r="C32">
        <f>6*$B$30*F26/100</f>
        <v>0.36650710036164214</v>
      </c>
      <c r="F32" s="4" t="s">
        <v>25</v>
      </c>
      <c r="G32" s="3">
        <f>6/C32</f>
        <v>16.370760604854976</v>
      </c>
      <c r="H32" s="5" t="s">
        <v>17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&amp;LAlexander Reichert
VUT 2003&amp;CMVT - Aufgabe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TravelMate 291LCi</dc:creator>
  <cp:keywords/>
  <dc:description/>
  <cp:lastModifiedBy>TravelMate 291LCi</cp:lastModifiedBy>
  <cp:lastPrinted>2004-05-01T08:48:06Z</cp:lastPrinted>
  <dcterms:created xsi:type="dcterms:W3CDTF">2004-04-29T18:45:26Z</dcterms:created>
  <dcterms:modified xsi:type="dcterms:W3CDTF">2004-05-01T08:48:11Z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